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baker\Desktop\"/>
    </mc:Choice>
  </mc:AlternateContent>
  <xr:revisionPtr revIDLastSave="0" documentId="13_ncr:1_{4C94B7B0-90E9-4509-B9C0-37DD2610CE10}" xr6:coauthVersionLast="47" xr6:coauthVersionMax="47" xr10:uidLastSave="{00000000-0000-0000-0000-000000000000}"/>
  <bookViews>
    <workbookView xWindow="2184" yWindow="360" windowWidth="18048" windowHeight="12000" xr2:uid="{00000000-000D-0000-FFFF-FFFF00000000}"/>
  </bookViews>
  <sheets>
    <sheet name="Church" sheetId="3" r:id="rId1"/>
    <sheet name="Sheet1" sheetId="4" r:id="rId2"/>
  </sheets>
  <definedNames>
    <definedName name="Building_ventillation">#REF!</definedName>
    <definedName name="CO2_emission_rates">#REF!</definedName>
    <definedName name="Decay_rate_indoors">#REF!</definedName>
    <definedName name="Deposition_to_Surfaces">#REF!</definedName>
    <definedName name="FAQ_CO2">#REF!</definedName>
    <definedName name="FAQ_quanta">#REF!</definedName>
    <definedName name="FAQ_travel_risk">#REF!</definedName>
    <definedName name="Immune_fraction">#REF!</definedName>
    <definedName name="Infection_prob_region">#REF!</definedName>
    <definedName name="Inhalation_rates">#REF!</definedName>
    <definedName name="Mask_eff_infected">#REF!</definedName>
    <definedName name="Mask_eff_susceptible">#REF!</definedName>
    <definedName name="Quanta_emission_rates">#REF!</definedName>
    <definedName name="Removal_rate_filte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4" l="1"/>
  <c r="A1" i="4"/>
  <c r="B25" i="3" l="1"/>
  <c r="B27" i="3" l="1"/>
  <c r="B28" i="3" s="1"/>
  <c r="B29" i="3" s="1"/>
  <c r="B26" i="3"/>
  <c r="B31" i="3"/>
  <c r="B30" i="3" l="1"/>
  <c r="B34" i="3" s="1"/>
  <c r="B37" i="3" l="1"/>
  <c r="B36" i="3"/>
  <c r="B39" i="3" s="1"/>
  <c r="B40" i="3"/>
  <c r="B42" i="3" s="1"/>
  <c r="B35" i="3"/>
  <c r="B38" i="3" s="1"/>
  <c r="B41" i="3" l="1"/>
</calcChain>
</file>

<file path=xl/sharedStrings.xml><?xml version="1.0" encoding="utf-8"?>
<sst xmlns="http://schemas.openxmlformats.org/spreadsheetml/2006/main" count="75" uniqueCount="59">
  <si>
    <t>infectious doses (quanta) h-1</t>
  </si>
  <si>
    <t>m3 / h</t>
  </si>
  <si>
    <t>h</t>
  </si>
  <si>
    <t xml:space="preserve">m </t>
  </si>
  <si>
    <t>h-1</t>
  </si>
  <si>
    <t>Decay rate of the virus</t>
  </si>
  <si>
    <t>Deposition to surfaces</t>
  </si>
  <si>
    <t>Additional control measures</t>
  </si>
  <si>
    <t>Fraction of population inmune</t>
  </si>
  <si>
    <t>Exhalation mask efficiency</t>
  </si>
  <si>
    <t>Inhalation mask efficiency</t>
  </si>
  <si>
    <t>Probability of being infective</t>
  </si>
  <si>
    <t xml:space="preserve">Net emission rate </t>
  </si>
  <si>
    <t>infectious doses (quanta) m-3</t>
  </si>
  <si>
    <t>Quanta inhaled per person</t>
  </si>
  <si>
    <t>infectious doses (quanta)</t>
  </si>
  <si>
    <t>Number of COVID cases arising</t>
  </si>
  <si>
    <t>Number of people</t>
  </si>
  <si>
    <t>Input</t>
  </si>
  <si>
    <t>Calculated parameters</t>
  </si>
  <si>
    <t>Output</t>
  </si>
  <si>
    <t>Length of worship area</t>
  </si>
  <si>
    <t>Width of worship area</t>
  </si>
  <si>
    <t>Height of worship area</t>
  </si>
  <si>
    <t>Duration of worship</t>
  </si>
  <si>
    <t>Ventilation with outside air</t>
  </si>
  <si>
    <t>Self explanatory</t>
  </si>
  <si>
    <t>Assume 1.0 for poorly ventilated buildings, and values up to 10 for air conditioned buildings</t>
  </si>
  <si>
    <t>Take as 0.62</t>
  </si>
  <si>
    <t>Take as 0.3</t>
  </si>
  <si>
    <t>Total number people present</t>
  </si>
  <si>
    <t xml:space="preserve">From ONS data by region </t>
  </si>
  <si>
    <t>Average Quanta Concentration</t>
  </si>
  <si>
    <t>Number of infective people present</t>
  </si>
  <si>
    <t>Probability of infection per person</t>
  </si>
  <si>
    <t>Fraction of time choir singing</t>
  </si>
  <si>
    <t>Faction of time congregation singing</t>
  </si>
  <si>
    <t>Take as 1.0 for originl virus, 1.5 for alpha variant and 2.0 for delta variant</t>
  </si>
  <si>
    <t>Weighted breathing in rate</t>
  </si>
  <si>
    <t xml:space="preserve">Weighted quanta exhalation rate </t>
  </si>
  <si>
    <t>Assume as fraction of church goers fully vaccinated x 0.9 to allow for vaccine efficacy</t>
  </si>
  <si>
    <t xml:space="preserve">Number of choir </t>
  </si>
  <si>
    <t>Fraction of people with masks</t>
  </si>
  <si>
    <t>Enhancement due to variants</t>
  </si>
  <si>
    <t>From ONS data - currently around 0.02</t>
  </si>
  <si>
    <t>From ONS data - taken as 0.001</t>
  </si>
  <si>
    <t>Take as 0.0 normally, but could be up to 3.0 if air filters used</t>
  </si>
  <si>
    <t>Hospitalization rate of those infected</t>
  </si>
  <si>
    <t>Death rate of those infected</t>
  </si>
  <si>
    <t>Probability of hospitalization per person</t>
  </si>
  <si>
    <t>Probability of death per person</t>
  </si>
  <si>
    <t>Number of hospitalizations arising</t>
  </si>
  <si>
    <t>Number of deaths arising</t>
  </si>
  <si>
    <t>Risk of infection per person (1 in ..)</t>
  </si>
  <si>
    <t>Risk of hospitalization per person (1 in …)</t>
  </si>
  <si>
    <t>Risk of death per person (1 in ..)</t>
  </si>
  <si>
    <t>0.5 default, 0.9 for surgical mask - take one value for the congregation</t>
  </si>
  <si>
    <t>0.3 default, 0.9 for surgical mask - take one value for the congregation</t>
  </si>
  <si>
    <t xml:space="preserve">Number of congregation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</si>
</sst>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000"/>
    <numFmt numFmtId="166" formatCode="0.000"/>
    <numFmt numFmtId="167" formatCode="0.00000"/>
  </numFmts>
  <fonts count="8" x14ac:knownFonts="1">
    <font>
      <sz val="10"/>
      <color rgb="FF000000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name val="Arial"/>
    </font>
    <font>
      <sz val="11"/>
      <color theme="1"/>
      <name val="Calibri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FC000"/>
        <bgColor rgb="FFF6B26B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rgb="FFFCE5CD"/>
      </patternFill>
    </fill>
    <fill>
      <patternFill patternType="solid">
        <fgColor rgb="FFFFC000"/>
        <bgColor rgb="FFFFF2CC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0" fontId="2" fillId="2" borderId="0" xfId="0" applyFont="1" applyFill="1" applyAlignment="1"/>
    <xf numFmtId="0" fontId="1" fillId="2" borderId="0" xfId="0" applyFont="1" applyFill="1"/>
    <xf numFmtId="0" fontId="1" fillId="0" borderId="0" xfId="0" applyFont="1" applyAlignment="1">
      <alignment vertical="center"/>
    </xf>
    <xf numFmtId="2" fontId="1" fillId="0" borderId="0" xfId="0" applyNumberFormat="1" applyFont="1"/>
    <xf numFmtId="165" fontId="1" fillId="0" borderId="0" xfId="0" applyNumberFormat="1" applyFont="1"/>
    <xf numFmtId="0" fontId="4" fillId="0" borderId="0" xfId="0" applyFont="1" applyAlignment="1"/>
    <xf numFmtId="166" fontId="1" fillId="0" borderId="0" xfId="0" applyNumberFormat="1" applyFont="1"/>
    <xf numFmtId="0" fontId="0" fillId="0" borderId="0" xfId="0" applyFont="1" applyAlignment="1"/>
    <xf numFmtId="0" fontId="1" fillId="0" borderId="0" xfId="0" applyFont="1" applyAlignment="1"/>
    <xf numFmtId="0" fontId="2" fillId="2" borderId="0" xfId="0" applyFont="1" applyFill="1" applyAlignment="1"/>
    <xf numFmtId="164" fontId="1" fillId="3" borderId="0" xfId="0" applyNumberFormat="1" applyFont="1" applyFill="1"/>
    <xf numFmtId="0" fontId="1" fillId="3" borderId="0" xfId="0" applyFont="1" applyFill="1" applyAlignment="1"/>
    <xf numFmtId="164" fontId="1" fillId="4" borderId="0" xfId="0" applyNumberFormat="1" applyFont="1" applyFill="1" applyAlignment="1"/>
    <xf numFmtId="3" fontId="1" fillId="5" borderId="0" xfId="0" applyNumberFormat="1" applyFont="1" applyFill="1" applyAlignment="1"/>
    <xf numFmtId="9" fontId="1" fillId="0" borderId="0" xfId="0" applyNumberFormat="1" applyFont="1" applyFill="1" applyAlignment="1"/>
    <xf numFmtId="0" fontId="1" fillId="0" borderId="0" xfId="0" applyFont="1" applyFill="1" applyAlignment="1"/>
    <xf numFmtId="0" fontId="1" fillId="0" borderId="0" xfId="0" applyFont="1" applyFill="1"/>
    <xf numFmtId="0" fontId="0" fillId="0" borderId="0" xfId="0" applyFont="1" applyFill="1" applyAlignment="1"/>
    <xf numFmtId="0" fontId="3" fillId="0" borderId="0" xfId="0" applyFont="1" applyAlignment="1"/>
    <xf numFmtId="0" fontId="0" fillId="0" borderId="0" xfId="0" applyFont="1" applyFill="1" applyBorder="1" applyAlignment="1"/>
    <xf numFmtId="0" fontId="1" fillId="6" borderId="0" xfId="0" applyFont="1" applyFill="1" applyAlignment="1"/>
    <xf numFmtId="0" fontId="6" fillId="0" borderId="0" xfId="0" applyFont="1" applyAlignment="1"/>
    <xf numFmtId="0" fontId="6" fillId="0" borderId="0" xfId="0" applyFont="1" applyAlignment="1">
      <alignment wrapText="1"/>
    </xf>
    <xf numFmtId="0" fontId="5" fillId="0" borderId="0" xfId="0" applyFont="1" applyAlignment="1"/>
    <xf numFmtId="0" fontId="5" fillId="0" borderId="0" xfId="0" applyFont="1" applyFill="1" applyAlignment="1"/>
    <xf numFmtId="0" fontId="7" fillId="0" borderId="0" xfId="0" applyFont="1" applyAlignment="1"/>
    <xf numFmtId="2" fontId="1" fillId="3" borderId="0" xfId="0" applyNumberFormat="1" applyFont="1" applyFill="1" applyAlignment="1"/>
    <xf numFmtId="0" fontId="7" fillId="0" borderId="0" xfId="0" applyFont="1"/>
    <xf numFmtId="2" fontId="1" fillId="0" borderId="0" xfId="0" applyNumberFormat="1" applyFont="1" applyFill="1" applyAlignment="1"/>
    <xf numFmtId="165" fontId="1" fillId="3" borderId="0" xfId="0" applyNumberFormat="1" applyFont="1" applyFill="1" applyAlignment="1">
      <alignment vertical="center"/>
    </xf>
    <xf numFmtId="165" fontId="1" fillId="6" borderId="0" xfId="0" applyNumberFormat="1" applyFont="1" applyFill="1" applyAlignment="1"/>
    <xf numFmtId="167" fontId="1" fillId="7" borderId="0" xfId="0" applyNumberFormat="1" applyFont="1" applyFill="1"/>
    <xf numFmtId="1" fontId="1" fillId="7" borderId="0" xfId="0" applyNumberFormat="1" applyFont="1" applyFill="1"/>
    <xf numFmtId="165" fontId="1" fillId="7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D42"/>
  <sheetViews>
    <sheetView tabSelected="1" zoomScale="60" zoomScaleNormal="60" workbookViewId="0">
      <selection activeCell="I14" sqref="I14"/>
    </sheetView>
  </sheetViews>
  <sheetFormatPr defaultColWidth="14.44140625" defaultRowHeight="15.75" customHeight="1" x14ac:dyDescent="0.25"/>
  <cols>
    <col min="1" max="1" width="38" customWidth="1"/>
    <col min="2" max="2" width="14.44140625" customWidth="1"/>
    <col min="3" max="3" width="24.33203125" customWidth="1"/>
    <col min="4" max="4" width="84.88671875" customWidth="1"/>
  </cols>
  <sheetData>
    <row r="1" spans="1:4" s="10" customFormat="1" ht="15.75" customHeight="1" x14ac:dyDescent="0.25"/>
    <row r="2" spans="1:4" ht="13.2" x14ac:dyDescent="0.25">
      <c r="A2" s="3" t="s">
        <v>18</v>
      </c>
      <c r="B2" s="4"/>
      <c r="C2" s="4"/>
      <c r="D2" s="4"/>
    </row>
    <row r="3" spans="1:4" ht="13.2" x14ac:dyDescent="0.25">
      <c r="A3" s="1" t="s">
        <v>21</v>
      </c>
      <c r="B3" s="13">
        <v>20</v>
      </c>
      <c r="C3" s="1" t="s">
        <v>3</v>
      </c>
      <c r="D3" t="s">
        <v>26</v>
      </c>
    </row>
    <row r="4" spans="1:4" ht="13.2" x14ac:dyDescent="0.25">
      <c r="A4" s="1" t="s">
        <v>22</v>
      </c>
      <c r="B4" s="13">
        <v>20</v>
      </c>
      <c r="C4" s="1" t="s">
        <v>3</v>
      </c>
      <c r="D4" s="10" t="s">
        <v>26</v>
      </c>
    </row>
    <row r="5" spans="1:4" ht="13.2" x14ac:dyDescent="0.25">
      <c r="A5" s="1" t="s">
        <v>23</v>
      </c>
      <c r="B5" s="13">
        <v>10</v>
      </c>
      <c r="C5" s="1" t="s">
        <v>3</v>
      </c>
      <c r="D5" s="10" t="s">
        <v>26</v>
      </c>
    </row>
    <row r="6" spans="1:4" ht="13.2" x14ac:dyDescent="0.25">
      <c r="A6" s="1" t="s">
        <v>24</v>
      </c>
      <c r="B6" s="15">
        <v>1</v>
      </c>
      <c r="C6" s="1" t="s">
        <v>2</v>
      </c>
      <c r="D6" s="10" t="s">
        <v>26</v>
      </c>
    </row>
    <row r="7" spans="1:4" ht="13.2" x14ac:dyDescent="0.25">
      <c r="A7" s="1" t="s">
        <v>25</v>
      </c>
      <c r="B7" s="14">
        <v>1</v>
      </c>
      <c r="C7" s="1" t="s">
        <v>4</v>
      </c>
      <c r="D7" s="10" t="s">
        <v>27</v>
      </c>
    </row>
    <row r="8" spans="1:4" ht="13.2" x14ac:dyDescent="0.25">
      <c r="A8" s="1" t="s">
        <v>5</v>
      </c>
      <c r="B8" s="23">
        <v>0.62</v>
      </c>
      <c r="C8" s="1" t="s">
        <v>4</v>
      </c>
      <c r="D8" s="21" t="s">
        <v>28</v>
      </c>
    </row>
    <row r="9" spans="1:4" ht="13.2" x14ac:dyDescent="0.25">
      <c r="A9" s="1" t="s">
        <v>6</v>
      </c>
      <c r="B9" s="23">
        <v>0.3</v>
      </c>
      <c r="C9" s="1" t="s">
        <v>4</v>
      </c>
      <c r="D9" s="22" t="s">
        <v>29</v>
      </c>
    </row>
    <row r="10" spans="1:4" ht="13.2" x14ac:dyDescent="0.25">
      <c r="A10" s="1" t="s">
        <v>7</v>
      </c>
      <c r="B10" s="14">
        <v>0</v>
      </c>
      <c r="C10" s="1" t="s">
        <v>4</v>
      </c>
      <c r="D10" s="24" t="s">
        <v>46</v>
      </c>
    </row>
    <row r="11" spans="1:4" s="10" customFormat="1" ht="13.2" x14ac:dyDescent="0.25">
      <c r="A11" s="26" t="s">
        <v>41</v>
      </c>
      <c r="B11" s="14">
        <v>6</v>
      </c>
      <c r="C11" s="11"/>
      <c r="D11" s="28" t="s">
        <v>26</v>
      </c>
    </row>
    <row r="12" spans="1:4" s="10" customFormat="1" ht="13.2" x14ac:dyDescent="0.25">
      <c r="A12" s="26" t="s">
        <v>58</v>
      </c>
      <c r="B12" s="14">
        <v>60</v>
      </c>
      <c r="C12" s="11"/>
      <c r="D12" s="28" t="s">
        <v>26</v>
      </c>
    </row>
    <row r="13" spans="1:4" s="10" customFormat="1" ht="13.2" x14ac:dyDescent="0.25">
      <c r="A13" s="26" t="s">
        <v>35</v>
      </c>
      <c r="B13" s="14">
        <v>0.05</v>
      </c>
      <c r="C13" s="11"/>
      <c r="D13" s="28" t="s">
        <v>26</v>
      </c>
    </row>
    <row r="14" spans="1:4" s="10" customFormat="1" ht="13.2" x14ac:dyDescent="0.25">
      <c r="A14" s="26" t="s">
        <v>36</v>
      </c>
      <c r="B14" s="14">
        <v>0</v>
      </c>
      <c r="C14" s="11"/>
      <c r="D14" s="28" t="s">
        <v>26</v>
      </c>
    </row>
    <row r="15" spans="1:4" ht="13.2" x14ac:dyDescent="0.25">
      <c r="A15" s="18" t="s">
        <v>8</v>
      </c>
      <c r="B15" s="29">
        <v>0.45</v>
      </c>
      <c r="C15" s="1"/>
      <c r="D15" s="30" t="s">
        <v>40</v>
      </c>
    </row>
    <row r="16" spans="1:4" ht="14.4" x14ac:dyDescent="0.3">
      <c r="A16" s="26" t="s">
        <v>43</v>
      </c>
      <c r="B16" s="16">
        <v>2</v>
      </c>
      <c r="C16" s="8"/>
      <c r="D16" s="24" t="s">
        <v>37</v>
      </c>
    </row>
    <row r="17" spans="1:4" ht="13.2" x14ac:dyDescent="0.25">
      <c r="A17" s="1" t="s">
        <v>9</v>
      </c>
      <c r="B17" s="29">
        <v>0.5</v>
      </c>
      <c r="C17" s="1"/>
      <c r="D17" s="30" t="s">
        <v>56</v>
      </c>
    </row>
    <row r="18" spans="1:4" ht="13.2" x14ac:dyDescent="0.25">
      <c r="A18" s="26" t="s">
        <v>42</v>
      </c>
      <c r="B18" s="29">
        <v>1</v>
      </c>
      <c r="C18" s="2"/>
      <c r="D18" s="28" t="s">
        <v>26</v>
      </c>
    </row>
    <row r="19" spans="1:4" ht="13.2" x14ac:dyDescent="0.25">
      <c r="A19" s="1" t="s">
        <v>10</v>
      </c>
      <c r="B19" s="29">
        <v>0.3</v>
      </c>
      <c r="C19" s="2"/>
      <c r="D19" s="28" t="s">
        <v>57</v>
      </c>
    </row>
    <row r="20" spans="1:4" ht="13.2" x14ac:dyDescent="0.25">
      <c r="A20" s="5" t="s">
        <v>11</v>
      </c>
      <c r="B20" s="32">
        <v>6.7000000000000002E-3</v>
      </c>
      <c r="C20" s="2"/>
      <c r="D20" s="25" t="s">
        <v>31</v>
      </c>
    </row>
    <row r="21" spans="1:4" ht="13.2" x14ac:dyDescent="0.25">
      <c r="A21" s="26" t="s">
        <v>47</v>
      </c>
      <c r="B21" s="33">
        <v>0.02</v>
      </c>
      <c r="C21" s="2"/>
      <c r="D21" s="26" t="s">
        <v>44</v>
      </c>
    </row>
    <row r="22" spans="1:4" ht="13.2" x14ac:dyDescent="0.25">
      <c r="A22" s="26" t="s">
        <v>48</v>
      </c>
      <c r="B22" s="33">
        <v>1E-3</v>
      </c>
      <c r="C22" s="1"/>
      <c r="D22" s="26" t="s">
        <v>45</v>
      </c>
    </row>
    <row r="23" spans="1:4" s="10" customFormat="1" ht="13.2" x14ac:dyDescent="0.25">
      <c r="A23" s="11"/>
      <c r="B23" s="17"/>
      <c r="C23" s="11"/>
      <c r="D23" s="11"/>
    </row>
    <row r="24" spans="1:4" s="10" customFormat="1" ht="13.2" x14ac:dyDescent="0.25">
      <c r="A24" s="12" t="s">
        <v>19</v>
      </c>
      <c r="B24" s="4"/>
      <c r="C24" s="4"/>
      <c r="D24" s="4"/>
    </row>
    <row r="25" spans="1:4" ht="13.2" x14ac:dyDescent="0.25">
      <c r="A25" s="11" t="s">
        <v>30</v>
      </c>
      <c r="B25" s="18">
        <f>SUM(B11:B12)</f>
        <v>66</v>
      </c>
    </row>
    <row r="26" spans="1:4" s="10" customFormat="1" ht="13.2" x14ac:dyDescent="0.25">
      <c r="A26" s="26" t="s">
        <v>38</v>
      </c>
      <c r="B26" s="31">
        <f>((B13+B14)*0.05*60+(1-B13-B14)*0.013*60)*(B11/B25)+(B12/B25)*(B14*0.025*60+(1-B14)*0.013*60)</f>
        <v>0.79009090909090895</v>
      </c>
      <c r="C26" s="11" t="s">
        <v>1</v>
      </c>
    </row>
    <row r="27" spans="1:4" s="10" customFormat="1" ht="13.2" x14ac:dyDescent="0.25">
      <c r="A27" s="26" t="s">
        <v>39</v>
      </c>
      <c r="B27" s="31">
        <f>((B13+B14)*170+(1-B13-B14)*5)*(B11/B25)+(B12/B25)*(B14*25+(1-B14)*5)</f>
        <v>5.75</v>
      </c>
      <c r="C27" s="11" t="s">
        <v>0</v>
      </c>
    </row>
    <row r="28" spans="1:4" ht="13.2" x14ac:dyDescent="0.25">
      <c r="A28" s="1" t="s">
        <v>12</v>
      </c>
      <c r="B28" s="6">
        <f>B27*(1-B17*B18)*B16</f>
        <v>5.75</v>
      </c>
      <c r="C28" s="1" t="s">
        <v>0</v>
      </c>
    </row>
    <row r="29" spans="1:4" ht="13.2" x14ac:dyDescent="0.25">
      <c r="A29" s="26" t="s">
        <v>32</v>
      </c>
      <c r="B29" s="7">
        <f>B$28/SUM(B7:B10)/(B3*B4*B5)*(1-(1/SUM(B7:B10)/B$6)*(1-EXP(-SUM(B7:B10)*B$6)))</f>
        <v>4.1592000544226845E-4</v>
      </c>
      <c r="C29" s="1" t="s">
        <v>13</v>
      </c>
    </row>
    <row r="30" spans="1:4" ht="13.2" x14ac:dyDescent="0.25">
      <c r="A30" s="1" t="s">
        <v>14</v>
      </c>
      <c r="B30" s="7">
        <f>B29*B$26*B$6*(1-B19*B18)</f>
        <v>2.3003023064628437E-4</v>
      </c>
      <c r="C30" s="1" t="s">
        <v>15</v>
      </c>
      <c r="D30" s="2"/>
    </row>
    <row r="31" spans="1:4" ht="13.2" x14ac:dyDescent="0.25">
      <c r="A31" s="26" t="s">
        <v>33</v>
      </c>
      <c r="B31" s="6">
        <f>(1+(B25-1)*(1-B15))*B20</f>
        <v>0.246225</v>
      </c>
      <c r="C31" s="2"/>
    </row>
    <row r="32" spans="1:4" s="10" customFormat="1" ht="13.2" x14ac:dyDescent="0.25">
      <c r="A32" s="11"/>
      <c r="B32" s="9"/>
      <c r="C32" s="2"/>
    </row>
    <row r="33" spans="1:4" s="10" customFormat="1" ht="13.2" x14ac:dyDescent="0.25">
      <c r="A33" s="12" t="s">
        <v>20</v>
      </c>
      <c r="B33" s="4"/>
      <c r="C33" s="4"/>
      <c r="D33" s="4"/>
    </row>
    <row r="34" spans="1:4" s="20" customFormat="1" ht="13.2" x14ac:dyDescent="0.25">
      <c r="A34" s="27" t="s">
        <v>34</v>
      </c>
      <c r="B34" s="34">
        <f>1 - (1 - (1-EXP(-B30))*B20)^((B25-1)*(1-B15))</f>
        <v>5.5090179310157694E-5</v>
      </c>
      <c r="C34" s="19"/>
      <c r="D34" s="19"/>
    </row>
    <row r="35" spans="1:4" s="20" customFormat="1" ht="13.2" x14ac:dyDescent="0.25">
      <c r="A35" s="27" t="s">
        <v>49</v>
      </c>
      <c r="B35" s="34">
        <f>B34*B$21</f>
        <v>1.1018035862031539E-6</v>
      </c>
      <c r="C35" s="19"/>
      <c r="D35" s="18"/>
    </row>
    <row r="36" spans="1:4" s="20" customFormat="1" ht="13.2" x14ac:dyDescent="0.25">
      <c r="A36" s="27" t="s">
        <v>50</v>
      </c>
      <c r="B36" s="34">
        <f>B34*B$22</f>
        <v>5.5090179310157697E-8</v>
      </c>
      <c r="C36" s="19"/>
      <c r="D36" s="18"/>
    </row>
    <row r="37" spans="1:4" s="20" customFormat="1" ht="13.2" x14ac:dyDescent="0.25">
      <c r="A37" s="27" t="s">
        <v>53</v>
      </c>
      <c r="B37" s="35">
        <f>INT((1/B34)/100)*100</f>
        <v>18100</v>
      </c>
      <c r="C37" s="19"/>
      <c r="D37" s="18"/>
    </row>
    <row r="38" spans="1:4" s="20" customFormat="1" ht="13.2" x14ac:dyDescent="0.25">
      <c r="A38" s="27" t="s">
        <v>54</v>
      </c>
      <c r="B38" s="35">
        <f>INT((1/B35)/1000)*1000</f>
        <v>907000</v>
      </c>
      <c r="C38" s="19"/>
      <c r="D38" s="18"/>
    </row>
    <row r="39" spans="1:4" s="20" customFormat="1" ht="13.2" x14ac:dyDescent="0.25">
      <c r="A39" s="27" t="s">
        <v>55</v>
      </c>
      <c r="B39" s="35">
        <f>INT((1/B36)/10000)*10000</f>
        <v>18150000</v>
      </c>
      <c r="C39" s="19"/>
      <c r="D39" s="18"/>
    </row>
    <row r="40" spans="1:4" s="20" customFormat="1" ht="13.2" x14ac:dyDescent="0.25">
      <c r="A40" s="18" t="s">
        <v>16</v>
      </c>
      <c r="B40" s="36">
        <f>((B25-1)*(1-B15)-B$31)*B34</f>
        <v>1.955909330937494E-3</v>
      </c>
      <c r="C40" s="18" t="s">
        <v>17</v>
      </c>
    </row>
    <row r="41" spans="1:4" s="20" customFormat="1" ht="13.2" x14ac:dyDescent="0.25">
      <c r="A41" s="27" t="s">
        <v>51</v>
      </c>
      <c r="B41" s="36">
        <f>B40*B$21</f>
        <v>3.911818661874988E-5</v>
      </c>
      <c r="C41" s="18" t="s">
        <v>17</v>
      </c>
    </row>
    <row r="42" spans="1:4" s="20" customFormat="1" ht="13.2" x14ac:dyDescent="0.25">
      <c r="A42" s="27" t="s">
        <v>52</v>
      </c>
      <c r="B42" s="36">
        <f>B40*B$22</f>
        <v>1.9559093309374939E-6</v>
      </c>
      <c r="C42" s="18" t="s">
        <v>17</v>
      </c>
    </row>
  </sheetData>
  <hyperlinks>
    <hyperlink ref="D10" location="Removal_rate_filter" display="E.g. filtering of recirc. air, HEPA air cleaner, UV disinfection, etc. See FAQs, Readme for calc for portable HEPA filter" xr:uid="{00000000-0004-0000-0200-000003000000}"/>
    <hyperlink ref="D16" location="Readme!B108" display="1 for the original variant, can be higher for variants of concern. See Readme file." xr:uid="{00000000-0004-0000-0200-000008000000}"/>
    <hyperlink ref="D20" location="Infection_prob_region" display="Very important parameter, specific for each region and time period. For ABSOLUTE results (prob. given prevalence of disease in the population). See Readme sheet" xr:uid="{00000000-0004-0000-0200-00000B000000}"/>
    <hyperlink ref="D8" location="Decay_rate_indoors" display="See Readme, can estimate for a given T, RH, UV from DHS estimator" xr:uid="{00000000-0004-0000-0200-000002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0D9E2-CFEE-40C2-A477-FFEF237306E9}">
  <dimension ref="A1:A2"/>
  <sheetViews>
    <sheetView workbookViewId="0">
      <selection activeCell="A3" sqref="A3"/>
    </sheetView>
  </sheetViews>
  <sheetFormatPr defaultRowHeight="13.2" x14ac:dyDescent="0.25"/>
  <sheetData>
    <row r="1" spans="1:1" x14ac:dyDescent="0.25">
      <c r="A1">
        <f>65000000/153158</f>
        <v>424.39833374684963</v>
      </c>
    </row>
    <row r="2" spans="1:1" x14ac:dyDescent="0.25">
      <c r="A2">
        <f>1/(52*0.00008)</f>
        <v>240.38461538461536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Church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Baker</dc:creator>
  <cp:lastModifiedBy>Chris Baker</cp:lastModifiedBy>
  <dcterms:created xsi:type="dcterms:W3CDTF">2021-07-10T07:19:51Z</dcterms:created>
  <dcterms:modified xsi:type="dcterms:W3CDTF">2021-07-10T18:12:01Z</dcterms:modified>
</cp:coreProperties>
</file>